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/>
  <mc:AlternateContent xmlns:mc="http://schemas.openxmlformats.org/markup-compatibility/2006">
    <mc:Choice Requires="x15">
      <x15ac:absPath xmlns:x15ac="http://schemas.microsoft.com/office/spreadsheetml/2010/11/ac" url="/Users/Bharti/Desktop/HSCSJ/2024/Audit Reports/"/>
    </mc:Choice>
  </mc:AlternateContent>
  <xr:revisionPtr revIDLastSave="0" documentId="13_ncr:1_{7B58B8E4-58FB-8944-A2DB-DA920B7CB8BD}" xr6:coauthVersionLast="36" xr6:coauthVersionMax="47" xr10:uidLastSave="{00000000-0000-0000-0000-000000000000}"/>
  <bookViews>
    <workbookView xWindow="0" yWindow="500" windowWidth="25600" windowHeight="14460" xr2:uid="{BE10C656-3E50-A343-9464-5F556FE47524}"/>
  </bookViews>
  <sheets>
    <sheet name="2024" sheetId="1" r:id="rId1"/>
  </sheets>
  <definedNames>
    <definedName name="_xlnm.Print_Area" localSheetId="0">'2024'!$A$1:$N$48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6" i="1" l="1"/>
  <c r="M25" i="1"/>
  <c r="H25" i="1" s="1"/>
  <c r="K27" i="1"/>
  <c r="L27" i="1"/>
  <c r="N27" i="1"/>
  <c r="H27" i="1" l="1"/>
  <c r="E21" i="1"/>
  <c r="E36" i="1"/>
  <c r="R6" i="1"/>
  <c r="Q6" i="1"/>
  <c r="S5" i="1"/>
  <c r="S4" i="1"/>
  <c r="S6" i="1" l="1"/>
  <c r="E3" i="1"/>
  <c r="E4" i="1"/>
  <c r="E35" i="1"/>
  <c r="O29" i="1"/>
  <c r="H34" i="1"/>
  <c r="O34" i="1" s="1"/>
  <c r="H33" i="1"/>
  <c r="O33" i="1" s="1"/>
  <c r="H32" i="1"/>
  <c r="O32" i="1" s="1"/>
  <c r="H31" i="1"/>
  <c r="O31" i="1" s="1"/>
  <c r="N30" i="1"/>
  <c r="J30" i="1"/>
  <c r="O26" i="1"/>
  <c r="H19" i="1"/>
  <c r="E17" i="1"/>
  <c r="E23" i="1" s="1"/>
  <c r="E38" i="1" s="1"/>
  <c r="H15" i="1"/>
  <c r="E8" i="1"/>
  <c r="O25" i="1" l="1"/>
  <c r="E11" i="1"/>
  <c r="E10" i="1"/>
  <c r="H30" i="1"/>
  <c r="O30" i="1" s="1"/>
  <c r="O27" i="1"/>
  <c r="H23" i="1"/>
  <c r="E5" i="1"/>
  <c r="H44" i="1" s="1"/>
  <c r="O21" i="1" l="1"/>
  <c r="O36" i="1" s="1"/>
  <c r="H35" i="1"/>
  <c r="H38" i="1" s="1"/>
  <c r="H36" i="1"/>
  <c r="G40" i="1" l="1"/>
  <c r="H43" i="1" s="1"/>
  <c r="H45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 Office User</author>
  </authors>
  <commentList>
    <comment ref="K27" authorId="0" shapeId="0" xr:uid="{723F62CD-4C51-FC42-B07A-8A1720DDFC31}">
      <text>
        <r>
          <rPr>
            <sz val="10"/>
            <color rgb="FF000000"/>
            <rFont val="Tahoma"/>
            <family val="2"/>
          </rPr>
          <t xml:space="preserve">ICC Rental $1,218.75
</t>
        </r>
        <r>
          <rPr>
            <sz val="10"/>
            <color rgb="FF000000"/>
            <rFont val="Tahoma"/>
            <family val="2"/>
          </rPr>
          <t xml:space="preserve">Sound System $200
</t>
        </r>
        <r>
          <rPr>
            <sz val="10"/>
            <color rgb="FF000000"/>
            <rFont val="Tahoma"/>
            <family val="2"/>
          </rPr>
          <t xml:space="preserve">Setup $3 per person x 20 tables - $600
</t>
        </r>
        <r>
          <rPr>
            <sz val="10"/>
            <color rgb="FF000000"/>
            <rFont val="Tahoma"/>
            <family val="2"/>
          </rPr>
          <t>1 Helper - $100</t>
        </r>
      </text>
    </comment>
    <comment ref="N27" authorId="0" shapeId="0" xr:uid="{69C7EDE7-A8DE-584D-A454-67FAC1D51649}">
      <text>
        <r>
          <rPr>
            <b/>
            <sz val="10"/>
            <color rgb="FF000000"/>
            <rFont val="Tahoma"/>
            <family val="2"/>
          </rPr>
          <t>Security $215: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+ Audio Tech $250</t>
        </r>
      </text>
    </comment>
  </commentList>
</comments>
</file>

<file path=xl/sharedStrings.xml><?xml version="1.0" encoding="utf-8"?>
<sst xmlns="http://schemas.openxmlformats.org/spreadsheetml/2006/main" count="106" uniqueCount="85">
  <si>
    <t>Balance</t>
  </si>
  <si>
    <t>TD Bank</t>
  </si>
  <si>
    <t>Fidelity</t>
  </si>
  <si>
    <t>Total TD Bank &amp; Fidelity Balance</t>
  </si>
  <si>
    <t xml:space="preserve"> </t>
  </si>
  <si>
    <t>Overall Change in Bank Balance (incl. Int Earned)</t>
  </si>
  <si>
    <t>Income @ TD Bank in 2024</t>
  </si>
  <si>
    <t>Breakdown</t>
  </si>
  <si>
    <t>Total</t>
  </si>
  <si>
    <t>Food</t>
  </si>
  <si>
    <t>Drinks</t>
  </si>
  <si>
    <t>New Membership</t>
  </si>
  <si>
    <t>General Body Meetings</t>
  </si>
  <si>
    <t>Contribution</t>
  </si>
  <si>
    <t>Food Sponsor</t>
  </si>
  <si>
    <t>USPS Mail Charges</t>
  </si>
  <si>
    <t>General Donation</t>
  </si>
  <si>
    <t>Aarti Collection</t>
  </si>
  <si>
    <t xml:space="preserve">Bank Reimbursement </t>
  </si>
  <si>
    <t>Maintenance &amp; Cash Deposit</t>
  </si>
  <si>
    <t>Other Income</t>
  </si>
  <si>
    <t xml:space="preserve"> Mailchimp Jan to Dec 2024 </t>
  </si>
  <si>
    <t xml:space="preserve">General Expenses Sub Total </t>
  </si>
  <si>
    <t>Plates,</t>
  </si>
  <si>
    <t>Bowls,</t>
  </si>
  <si>
    <t>Interest:</t>
  </si>
  <si>
    <t>Spoon,</t>
  </si>
  <si>
    <t>Batteries,</t>
  </si>
  <si>
    <t>Napkins</t>
  </si>
  <si>
    <t xml:space="preserve"> Banner</t>
  </si>
  <si>
    <t>Tips &amp;</t>
  </si>
  <si>
    <t xml:space="preserve"> ICC Rental</t>
  </si>
  <si>
    <t>Misc</t>
  </si>
  <si>
    <t>Security</t>
  </si>
  <si>
    <t>Activities:</t>
  </si>
  <si>
    <t>Picnic</t>
  </si>
  <si>
    <t>Diwali Celebration</t>
  </si>
  <si>
    <t>Annual Function</t>
  </si>
  <si>
    <t>Trips Expenses:</t>
  </si>
  <si>
    <t>Trip Base</t>
  </si>
  <si>
    <t>Air Fare</t>
  </si>
  <si>
    <t>Bank Fees</t>
  </si>
  <si>
    <t>Coach</t>
  </si>
  <si>
    <t>Atlantic City</t>
  </si>
  <si>
    <t>Scandinavia</t>
  </si>
  <si>
    <t>Vraj Temple</t>
  </si>
  <si>
    <t>Siddhachalam</t>
  </si>
  <si>
    <t>Yellowstone</t>
  </si>
  <si>
    <t>Abhinetri @ Millstone</t>
  </si>
  <si>
    <t>Total Trips Income</t>
  </si>
  <si>
    <t>Total Trip Expenses</t>
  </si>
  <si>
    <t>Total Income From Members For All Activities</t>
  </si>
  <si>
    <t>Total Receipts</t>
  </si>
  <si>
    <t>Total  Expenses</t>
  </si>
  <si>
    <t>Net Inflow Dec 31, 2024  (incl. Interest)</t>
  </si>
  <si>
    <t xml:space="preserve">Net Inflow </t>
  </si>
  <si>
    <t>Difference in Accounting @ TD Bank</t>
  </si>
  <si>
    <t>Change in Bank Balance</t>
  </si>
  <si>
    <t>Expense</t>
  </si>
  <si>
    <t>Income /</t>
  </si>
  <si>
    <t>Verification</t>
  </si>
  <si>
    <t>Website Advertisement</t>
  </si>
  <si>
    <t>Change in TD Bank  Balance</t>
  </si>
  <si>
    <t xml:space="preserve"> Change in Fidelity balance</t>
  </si>
  <si>
    <t>Jan 18 - Dec 31, 2024</t>
  </si>
  <si>
    <t xml:space="preserve">NB: </t>
  </si>
  <si>
    <t>*  All transcations electronically downloaded from TD Bank to Quicken</t>
  </si>
  <si>
    <t>TD Bank **</t>
  </si>
  <si>
    <t>*   All bank transactions are classified  in Categories in Quicken</t>
  </si>
  <si>
    <t>2024 Audit Summary</t>
  </si>
  <si>
    <t>Jan 18, 2024</t>
  </si>
  <si>
    <t>Dec 31, 2024</t>
  </si>
  <si>
    <t>Dec 31, 2023</t>
  </si>
  <si>
    <t>Change in TD Bank balance</t>
  </si>
  <si>
    <t>Trips Income:</t>
  </si>
  <si>
    <t>General Income Sub Total</t>
  </si>
  <si>
    <t>Aarti Money Paid to ITA</t>
  </si>
  <si>
    <t>2023 NJ Tax Filing Fee - Paid to Guptaji</t>
  </si>
  <si>
    <t>Gift - Flowers for Cremation (Shushilaben)</t>
  </si>
  <si>
    <t>Computer for HSCSJ</t>
  </si>
  <si>
    <t>*   Summary of Catagorized  transactions mannually transfered in 2024 Audit Summary for presentation to GB and 2024 Tax Filling</t>
  </si>
  <si>
    <t>Total Expense For Members For All Activities</t>
  </si>
  <si>
    <t>Signature:          ______________________________________                        Signature:     _________________________________________</t>
  </si>
  <si>
    <t>Disbursement of Funds</t>
  </si>
  <si>
    <t xml:space="preserve">Prepared by:      ______________________________________                        Reviewed by:    _______________________________________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</si>
</sst>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17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color rgb="FFFF0000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b/>
      <u/>
      <sz val="12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2"/>
      <color theme="9" tint="-0.499984740745262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2"/>
      <color rgb="FFFF0000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rgb="FF000000"/>
      <name val="Tahoma"/>
      <family val="2"/>
    </font>
    <font>
      <b/>
      <sz val="10"/>
      <color rgb="FF000000"/>
      <name val="Tahoma"/>
      <family val="2"/>
    </font>
    <font>
      <b/>
      <sz val="12"/>
      <color theme="1"/>
      <name val="Aptos Narrow"/>
      <scheme val="minor"/>
    </font>
    <font>
      <b/>
      <sz val="11"/>
      <color theme="1"/>
      <name val="Aptos Narrow"/>
      <family val="2"/>
      <scheme val="minor"/>
    </font>
    <font>
      <sz val="12"/>
      <color theme="7"/>
      <name val="Aptos Narrow"/>
      <family val="2"/>
      <scheme val="minor"/>
    </font>
    <font>
      <b/>
      <sz val="14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40">
    <xf numFmtId="0" fontId="0" fillId="0" borderId="0" xfId="0"/>
    <xf numFmtId="164" fontId="0" fillId="0" borderId="0" xfId="0" applyNumberFormat="1"/>
    <xf numFmtId="164" fontId="0" fillId="0" borderId="2" xfId="0" applyNumberFormat="1" applyBorder="1"/>
    <xf numFmtId="164" fontId="0" fillId="0" borderId="3" xfId="0" applyNumberFormat="1" applyBorder="1"/>
    <xf numFmtId="164" fontId="0" fillId="0" borderId="2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0" fillId="0" borderId="3" xfId="0" applyBorder="1"/>
    <xf numFmtId="44" fontId="0" fillId="0" borderId="0" xfId="1" applyFont="1" applyBorder="1"/>
    <xf numFmtId="0" fontId="0" fillId="0" borderId="2" xfId="0" applyBorder="1"/>
    <xf numFmtId="44" fontId="0" fillId="0" borderId="0" xfId="0" applyNumberFormat="1"/>
    <xf numFmtId="0" fontId="0" fillId="0" borderId="5" xfId="0" applyBorder="1" applyAlignment="1">
      <alignment horizontal="center"/>
    </xf>
    <xf numFmtId="0" fontId="0" fillId="0" borderId="6" xfId="0" applyBorder="1"/>
    <xf numFmtId="0" fontId="0" fillId="0" borderId="7" xfId="0" applyBorder="1"/>
    <xf numFmtId="44" fontId="3" fillId="0" borderId="0" xfId="0" applyNumberFormat="1" applyFont="1"/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44" fontId="0" fillId="0" borderId="0" xfId="1" applyFont="1" applyBorder="1" applyAlignment="1">
      <alignment horizontal="center"/>
    </xf>
    <xf numFmtId="164" fontId="0" fillId="0" borderId="0" xfId="1" applyNumberFormat="1" applyFont="1" applyBorder="1" applyAlignment="1">
      <alignment horizontal="center"/>
    </xf>
    <xf numFmtId="44" fontId="0" fillId="0" borderId="0" xfId="0" applyNumberFormat="1" applyAlignment="1">
      <alignment horizontal="center"/>
    </xf>
    <xf numFmtId="44" fontId="9" fillId="0" borderId="0" xfId="0" applyNumberFormat="1" applyFont="1"/>
    <xf numFmtId="0" fontId="10" fillId="0" borderId="0" xfId="0" applyFont="1" applyAlignment="1">
      <alignment horizontal="left"/>
    </xf>
    <xf numFmtId="44" fontId="0" fillId="0" borderId="0" xfId="1" applyFont="1" applyBorder="1" applyAlignment="1">
      <alignment horizontal="right"/>
    </xf>
    <xf numFmtId="0" fontId="8" fillId="0" borderId="0" xfId="0" applyFont="1"/>
    <xf numFmtId="44" fontId="6" fillId="0" borderId="0" xfId="0" applyNumberFormat="1" applyFont="1" applyAlignment="1">
      <alignment horizontal="right"/>
    </xf>
    <xf numFmtId="44" fontId="3" fillId="0" borderId="0" xfId="0" applyNumberFormat="1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44" fontId="0" fillId="0" borderId="9" xfId="1" applyFont="1" applyBorder="1"/>
    <xf numFmtId="164" fontId="0" fillId="0" borderId="9" xfId="0" applyNumberFormat="1" applyBorder="1"/>
    <xf numFmtId="0" fontId="0" fillId="0" borderId="9" xfId="0" applyBorder="1"/>
    <xf numFmtId="0" fontId="13" fillId="0" borderId="1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44" fontId="0" fillId="0" borderId="3" xfId="0" applyNumberFormat="1" applyBorder="1"/>
    <xf numFmtId="164" fontId="0" fillId="0" borderId="0" xfId="1" applyNumberFormat="1" applyFont="1" applyBorder="1" applyAlignment="1"/>
    <xf numFmtId="44" fontId="0" fillId="0" borderId="0" xfId="1" applyFont="1" applyBorder="1" applyAlignment="1">
      <alignment horizontal="left"/>
    </xf>
    <xf numFmtId="164" fontId="0" fillId="0" borderId="0" xfId="1" applyNumberFormat="1" applyFont="1" applyBorder="1" applyAlignment="1">
      <alignment horizontal="left"/>
    </xf>
    <xf numFmtId="164" fontId="0" fillId="0" borderId="0" xfId="0" applyNumberFormat="1" applyAlignment="1">
      <alignment horizontal="right"/>
    </xf>
    <xf numFmtId="44" fontId="15" fillId="0" borderId="0" xfId="0" applyNumberFormat="1" applyFont="1" applyAlignment="1">
      <alignment horizontal="center"/>
    </xf>
    <xf numFmtId="44" fontId="0" fillId="0" borderId="7" xfId="1" applyFont="1" applyBorder="1"/>
    <xf numFmtId="0" fontId="0" fillId="0" borderId="10" xfId="0" applyBorder="1"/>
    <xf numFmtId="0" fontId="0" fillId="0" borderId="11" xfId="0" applyBorder="1"/>
    <xf numFmtId="164" fontId="0" fillId="0" borderId="11" xfId="0" applyNumberFormat="1" applyBorder="1" applyAlignment="1">
      <alignment horizontal="right"/>
    </xf>
    <xf numFmtId="0" fontId="14" fillId="0" borderId="0" xfId="0" applyFont="1" applyBorder="1" applyAlignment="1">
      <alignment horizontal="center"/>
    </xf>
    <xf numFmtId="44" fontId="2" fillId="0" borderId="0" xfId="0" applyNumberFormat="1" applyFont="1" applyBorder="1"/>
    <xf numFmtId="44" fontId="2" fillId="0" borderId="0" xfId="1" applyFont="1" applyBorder="1"/>
    <xf numFmtId="164" fontId="5" fillId="2" borderId="18" xfId="0" applyNumberFormat="1" applyFont="1" applyFill="1" applyBorder="1" applyAlignment="1">
      <alignment horizontal="center"/>
    </xf>
    <xf numFmtId="44" fontId="0" fillId="2" borderId="18" xfId="1" applyFont="1" applyFill="1" applyBorder="1"/>
    <xf numFmtId="44" fontId="7" fillId="2" borderId="18" xfId="1" applyFont="1" applyFill="1" applyBorder="1"/>
    <xf numFmtId="164" fontId="0" fillId="2" borderId="18" xfId="0" applyNumberFormat="1" applyFill="1" applyBorder="1"/>
    <xf numFmtId="0" fontId="0" fillId="0" borderId="0" xfId="0" applyAlignment="1">
      <alignment horizontal="left"/>
    </xf>
    <xf numFmtId="44" fontId="0" fillId="0" borderId="0" xfId="0" applyNumberFormat="1" applyAlignment="1">
      <alignment vertical="center"/>
    </xf>
    <xf numFmtId="0" fontId="16" fillId="0" borderId="0" xfId="0" applyFont="1" applyAlignment="1">
      <alignment vertical="center"/>
    </xf>
    <xf numFmtId="164" fontId="0" fillId="0" borderId="6" xfId="0" applyNumberFormat="1" applyBorder="1"/>
    <xf numFmtId="44" fontId="0" fillId="0" borderId="6" xfId="0" applyNumberFormat="1" applyBorder="1"/>
    <xf numFmtId="44" fontId="0" fillId="0" borderId="0" xfId="1" applyNumberFormat="1" applyFont="1" applyBorder="1" applyAlignment="1"/>
    <xf numFmtId="14" fontId="13" fillId="0" borderId="0" xfId="0" applyNumberFormat="1" applyFont="1" applyAlignment="1">
      <alignment horizontal="center"/>
    </xf>
    <xf numFmtId="44" fontId="0" fillId="0" borderId="19" xfId="1" applyNumberFormat="1" applyFont="1" applyBorder="1" applyAlignment="1"/>
    <xf numFmtId="44" fontId="0" fillId="0" borderId="19" xfId="0" applyNumberFormat="1" applyBorder="1"/>
    <xf numFmtId="0" fontId="13" fillId="0" borderId="0" xfId="0" applyFont="1"/>
    <xf numFmtId="44" fontId="0" fillId="0" borderId="0" xfId="0" applyNumberFormat="1" applyBorder="1"/>
    <xf numFmtId="14" fontId="0" fillId="0" borderId="9" xfId="0" quotePrefix="1" applyNumberFormat="1" applyBorder="1" applyAlignment="1">
      <alignment horizontal="center"/>
    </xf>
    <xf numFmtId="164" fontId="0" fillId="0" borderId="9" xfId="0" quotePrefix="1" applyNumberFormat="1" applyBorder="1" applyAlignment="1">
      <alignment horizontal="center"/>
    </xf>
    <xf numFmtId="164" fontId="0" fillId="0" borderId="9" xfId="1" applyNumberFormat="1" applyFont="1" applyBorder="1" applyAlignment="1">
      <alignment horizontal="right"/>
    </xf>
    <xf numFmtId="164" fontId="0" fillId="0" borderId="9" xfId="0" applyNumberFormat="1" applyBorder="1" applyAlignment="1">
      <alignment horizontal="center"/>
    </xf>
    <xf numFmtId="164" fontId="0" fillId="0" borderId="9" xfId="0" applyNumberFormat="1" applyBorder="1" applyAlignment="1">
      <alignment horizontal="right"/>
    </xf>
    <xf numFmtId="44" fontId="3" fillId="0" borderId="9" xfId="1" applyFont="1" applyBorder="1"/>
    <xf numFmtId="164" fontId="5" fillId="0" borderId="9" xfId="0" applyNumberFormat="1" applyFont="1" applyBorder="1"/>
    <xf numFmtId="164" fontId="5" fillId="0" borderId="9" xfId="0" applyNumberFormat="1" applyFont="1" applyBorder="1" applyAlignment="1">
      <alignment horizontal="center"/>
    </xf>
    <xf numFmtId="1" fontId="0" fillId="0" borderId="9" xfId="0" applyNumberFormat="1" applyBorder="1" applyAlignment="1">
      <alignment horizontal="center"/>
    </xf>
    <xf numFmtId="164" fontId="6" fillId="0" borderId="9" xfId="0" applyNumberFormat="1" applyFont="1" applyBorder="1" applyAlignment="1">
      <alignment horizontal="center"/>
    </xf>
    <xf numFmtId="164" fontId="0" fillId="0" borderId="9" xfId="0" applyNumberFormat="1" applyBorder="1" applyAlignment="1">
      <alignment horizontal="left"/>
    </xf>
    <xf numFmtId="164" fontId="6" fillId="0" borderId="9" xfId="0" applyNumberFormat="1" applyFont="1" applyBorder="1"/>
    <xf numFmtId="44" fontId="1" fillId="0" borderId="9" xfId="1" applyFont="1" applyBorder="1"/>
    <xf numFmtId="0" fontId="0" fillId="0" borderId="9" xfId="0" applyBorder="1" applyAlignment="1">
      <alignment horizontal="left"/>
    </xf>
    <xf numFmtId="0" fontId="0" fillId="0" borderId="9" xfId="0" applyBorder="1" applyAlignment="1">
      <alignment horizontal="center"/>
    </xf>
    <xf numFmtId="164" fontId="3" fillId="0" borderId="9" xfId="0" applyNumberFormat="1" applyFont="1" applyBorder="1"/>
    <xf numFmtId="1" fontId="0" fillId="0" borderId="9" xfId="1" applyNumberFormat="1" applyFont="1" applyBorder="1" applyAlignment="1">
      <alignment horizontal="center"/>
    </xf>
    <xf numFmtId="0" fontId="14" fillId="0" borderId="9" xfId="0" applyFont="1" applyBorder="1" applyAlignment="1">
      <alignment horizontal="center"/>
    </xf>
    <xf numFmtId="0" fontId="0" fillId="0" borderId="9" xfId="0" applyBorder="1" applyAlignment="1">
      <alignment horizontal="right"/>
    </xf>
    <xf numFmtId="44" fontId="0" fillId="0" borderId="21" xfId="1" applyFont="1" applyBorder="1"/>
    <xf numFmtId="164" fontId="0" fillId="0" borderId="20" xfId="0" applyNumberFormat="1" applyBorder="1" applyAlignment="1">
      <alignment horizontal="center"/>
    </xf>
    <xf numFmtId="0" fontId="0" fillId="0" borderId="20" xfId="0" applyBorder="1" applyAlignment="1">
      <alignment horizontal="center"/>
    </xf>
    <xf numFmtId="44" fontId="0" fillId="0" borderId="20" xfId="0" applyNumberFormat="1" applyBorder="1" applyAlignment="1">
      <alignment horizontal="center"/>
    </xf>
    <xf numFmtId="164" fontId="0" fillId="0" borderId="20" xfId="1" applyNumberFormat="1" applyFont="1" applyBorder="1" applyAlignment="1">
      <alignment horizontal="center"/>
    </xf>
    <xf numFmtId="164" fontId="10" fillId="0" borderId="9" xfId="0" applyNumberFormat="1" applyFont="1" applyBorder="1"/>
    <xf numFmtId="164" fontId="10" fillId="0" borderId="9" xfId="0" applyNumberFormat="1" applyFont="1" applyBorder="1" applyAlignment="1">
      <alignment horizontal="right"/>
    </xf>
    <xf numFmtId="0" fontId="0" fillId="0" borderId="4" xfId="0" applyBorder="1" applyAlignment="1">
      <alignment horizontal="center"/>
    </xf>
    <xf numFmtId="44" fontId="0" fillId="0" borderId="8" xfId="1" applyFont="1" applyBorder="1"/>
    <xf numFmtId="164" fontId="0" fillId="0" borderId="8" xfId="0" applyNumberFormat="1" applyBorder="1"/>
    <xf numFmtId="0" fontId="0" fillId="0" borderId="8" xfId="0" applyBorder="1"/>
    <xf numFmtId="0" fontId="13" fillId="0" borderId="16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1" xfId="0" applyBorder="1"/>
    <xf numFmtId="0" fontId="0" fillId="0" borderId="0" xfId="0" applyBorder="1"/>
    <xf numFmtId="0" fontId="5" fillId="0" borderId="23" xfId="0" applyFont="1" applyBorder="1" applyAlignment="1">
      <alignment horizontal="center"/>
    </xf>
    <xf numFmtId="0" fontId="0" fillId="0" borderId="1" xfId="0" applyBorder="1"/>
    <xf numFmtId="0" fontId="0" fillId="0" borderId="24" xfId="0" applyBorder="1"/>
    <xf numFmtId="164" fontId="5" fillId="0" borderId="8" xfId="0" applyNumberFormat="1" applyFont="1" applyBorder="1" applyAlignment="1">
      <alignment horizontal="center"/>
    </xf>
    <xf numFmtId="3" fontId="0" fillId="0" borderId="2" xfId="0" applyNumberFormat="1" applyBorder="1"/>
    <xf numFmtId="0" fontId="0" fillId="0" borderId="5" xfId="0" applyBorder="1"/>
    <xf numFmtId="164" fontId="0" fillId="0" borderId="22" xfId="0" applyNumberFormat="1" applyBorder="1"/>
    <xf numFmtId="164" fontId="0" fillId="0" borderId="17" xfId="0" applyNumberFormat="1" applyBorder="1" applyAlignment="1">
      <alignment horizontal="center"/>
    </xf>
    <xf numFmtId="164" fontId="0" fillId="0" borderId="1" xfId="0" applyNumberFormat="1" applyBorder="1"/>
    <xf numFmtId="164" fontId="0" fillId="0" borderId="7" xfId="0" applyNumberFormat="1" applyBorder="1"/>
    <xf numFmtId="164" fontId="0" fillId="0" borderId="0" xfId="0" applyNumberFormat="1" applyBorder="1" applyAlignment="1">
      <alignment horizontal="left"/>
    </xf>
    <xf numFmtId="164" fontId="5" fillId="0" borderId="4" xfId="0" applyNumberFormat="1" applyFont="1" applyBorder="1" applyAlignment="1">
      <alignment horizontal="center"/>
    </xf>
    <xf numFmtId="44" fontId="0" fillId="0" borderId="4" xfId="1" applyFont="1" applyBorder="1"/>
    <xf numFmtId="164" fontId="0" fillId="0" borderId="4" xfId="0" applyNumberFormat="1" applyBorder="1"/>
    <xf numFmtId="0" fontId="0" fillId="0" borderId="4" xfId="0" applyBorder="1"/>
    <xf numFmtId="164" fontId="0" fillId="0" borderId="24" xfId="0" applyNumberFormat="1" applyBorder="1"/>
    <xf numFmtId="164" fontId="0" fillId="0" borderId="16" xfId="0" applyNumberFormat="1" applyBorder="1" applyAlignment="1">
      <alignment horizontal="center"/>
    </xf>
    <xf numFmtId="164" fontId="0" fillId="0" borderId="15" xfId="0" applyNumberFormat="1" applyBorder="1" applyAlignment="1">
      <alignment horizontal="center"/>
    </xf>
    <xf numFmtId="164" fontId="5" fillId="2" borderId="22" xfId="0" applyNumberFormat="1" applyFont="1" applyFill="1" applyBorder="1" applyAlignment="1">
      <alignment horizontal="center"/>
    </xf>
    <xf numFmtId="44" fontId="0" fillId="2" borderId="21" xfId="1" applyFont="1" applyFill="1" applyBorder="1"/>
    <xf numFmtId="0" fontId="16" fillId="0" borderId="0" xfId="0" applyFont="1" applyAlignment="1">
      <alignment horizontal="left" vertical="center"/>
    </xf>
    <xf numFmtId="164" fontId="0" fillId="0" borderId="0" xfId="0" applyNumberFormat="1" applyBorder="1" applyAlignment="1">
      <alignment horizontal="right"/>
    </xf>
    <xf numFmtId="164" fontId="0" fillId="0" borderId="9" xfId="0" applyNumberFormat="1" applyBorder="1" applyAlignment="1">
      <alignment horizontal="left"/>
    </xf>
    <xf numFmtId="0" fontId="0" fillId="0" borderId="8" xfId="0" applyBorder="1" applyAlignment="1">
      <alignment horizontal="right"/>
    </xf>
    <xf numFmtId="0" fontId="0" fillId="0" borderId="4" xfId="0" applyBorder="1" applyAlignment="1">
      <alignment horizontal="right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164" fontId="5" fillId="0" borderId="9" xfId="0" applyNumberFormat="1" applyFont="1" applyBorder="1" applyAlignment="1">
      <alignment horizontal="center"/>
    </xf>
    <xf numFmtId="164" fontId="5" fillId="0" borderId="8" xfId="0" applyNumberFormat="1" applyFont="1" applyBorder="1" applyAlignment="1">
      <alignment horizontal="center"/>
    </xf>
    <xf numFmtId="164" fontId="5" fillId="0" borderId="4" xfId="0" applyNumberFormat="1" applyFont="1" applyBorder="1" applyAlignment="1">
      <alignment horizontal="center"/>
    </xf>
    <xf numFmtId="164" fontId="5" fillId="0" borderId="22" xfId="0" applyNumberFormat="1" applyFont="1" applyBorder="1" applyAlignment="1">
      <alignment horizontal="center"/>
    </xf>
    <xf numFmtId="164" fontId="0" fillId="0" borderId="0" xfId="0" applyNumberFormat="1" applyAlignment="1">
      <alignment horizontal="left"/>
    </xf>
    <xf numFmtId="164" fontId="0" fillId="0" borderId="3" xfId="0" applyNumberFormat="1" applyBorder="1" applyAlignment="1">
      <alignment horizontal="left"/>
    </xf>
    <xf numFmtId="164" fontId="0" fillId="0" borderId="9" xfId="0" applyNumberFormat="1" applyBorder="1" applyAlignment="1">
      <alignment horizontal="right"/>
    </xf>
    <xf numFmtId="44" fontId="1" fillId="0" borderId="8" xfId="1" applyFont="1" applyBorder="1"/>
    <xf numFmtId="44" fontId="0" fillId="0" borderId="20" xfId="1" applyFont="1" applyBorder="1"/>
    <xf numFmtId="44" fontId="1" fillId="0" borderId="25" xfId="1" applyFont="1" applyBorder="1"/>
    <xf numFmtId="44" fontId="13" fillId="0" borderId="9" xfId="0" applyNumberFormat="1" applyFont="1" applyFill="1" applyBorder="1"/>
    <xf numFmtId="44" fontId="13" fillId="0" borderId="9" xfId="1" applyFont="1" applyFill="1" applyBorder="1"/>
    <xf numFmtId="44" fontId="13" fillId="0" borderId="12" xfId="1" applyFont="1" applyFill="1" applyBorder="1"/>
    <xf numFmtId="164" fontId="0" fillId="0" borderId="17" xfId="0" applyNumberFormat="1" applyBorder="1"/>
    <xf numFmtId="44" fontId="13" fillId="0" borderId="25" xfId="0" applyNumberFormat="1" applyFont="1" applyFill="1" applyBorder="1"/>
    <xf numFmtId="44" fontId="13" fillId="0" borderId="25" xfId="1" applyFont="1" applyFill="1" applyBorder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38100</xdr:colOff>
      <xdr:row>45</xdr:row>
      <xdr:rowOff>673100</xdr:rowOff>
    </xdr:from>
    <xdr:to>
      <xdr:col>4</xdr:col>
      <xdr:colOff>266700</xdr:colOff>
      <xdr:row>45</xdr:row>
      <xdr:rowOff>914400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DA98D98A-D403-F644-89AD-8F653502076D}"/>
            </a:ext>
          </a:extLst>
        </xdr:cNvPr>
        <xdr:cNvSpPr txBox="1"/>
      </xdr:nvSpPr>
      <xdr:spPr>
        <a:xfrm>
          <a:off x="1790700" y="10210800"/>
          <a:ext cx="2247900" cy="2413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400"/>
            <a:t>Bharti Shah, President</a:t>
          </a:r>
        </a:p>
      </xdr:txBody>
    </xdr:sp>
    <xdr:clientData/>
  </xdr:twoCellAnchor>
  <xdr:twoCellAnchor>
    <xdr:from>
      <xdr:col>2</xdr:col>
      <xdr:colOff>368300</xdr:colOff>
      <xdr:row>46</xdr:row>
      <xdr:rowOff>673100</xdr:rowOff>
    </xdr:from>
    <xdr:to>
      <xdr:col>3</xdr:col>
      <xdr:colOff>1054100</xdr:colOff>
      <xdr:row>46</xdr:row>
      <xdr:rowOff>952500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D1A2C562-7E90-2142-9F46-A337A9BCAA0F}"/>
            </a:ext>
          </a:extLst>
        </xdr:cNvPr>
        <xdr:cNvSpPr txBox="1"/>
      </xdr:nvSpPr>
      <xdr:spPr>
        <a:xfrm>
          <a:off x="2120900" y="11226800"/>
          <a:ext cx="1587500" cy="2794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400"/>
            <a:t>Chiman Antala</a:t>
          </a:r>
        </a:p>
      </xdr:txBody>
    </xdr:sp>
    <xdr:clientData/>
  </xdr:twoCellAnchor>
  <xdr:oneCellAnchor>
    <xdr:from>
      <xdr:col>7</xdr:col>
      <xdr:colOff>152400</xdr:colOff>
      <xdr:row>46</xdr:row>
      <xdr:rowOff>622300</xdr:rowOff>
    </xdr:from>
    <xdr:ext cx="1460336" cy="25400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373A6C5-5DF3-CE48-8A47-EA55384501D4}"/>
            </a:ext>
          </a:extLst>
        </xdr:cNvPr>
        <xdr:cNvSpPr txBox="1"/>
      </xdr:nvSpPr>
      <xdr:spPr>
        <a:xfrm>
          <a:off x="8128000" y="11442700"/>
          <a:ext cx="1460336" cy="2540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noAutofit/>
        </a:bodyPr>
        <a:lstStyle/>
        <a:p>
          <a:pPr algn="ctr"/>
          <a:r>
            <a:rPr lang="en-US" sz="1400"/>
            <a:t>Bhulabhai Bhakta</a:t>
          </a:r>
        </a:p>
      </xdr:txBody>
    </xdr:sp>
    <xdr:clientData/>
  </xdr:oneCellAnchor>
  <xdr:twoCellAnchor>
    <xdr:from>
      <xdr:col>6</xdr:col>
      <xdr:colOff>2628900</xdr:colOff>
      <xdr:row>45</xdr:row>
      <xdr:rowOff>647700</xdr:rowOff>
    </xdr:from>
    <xdr:to>
      <xdr:col>9</xdr:col>
      <xdr:colOff>558800</xdr:colOff>
      <xdr:row>45</xdr:row>
      <xdr:rowOff>914400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826B48B6-6F83-0C41-9942-5493D9FBEE1D}"/>
            </a:ext>
          </a:extLst>
        </xdr:cNvPr>
        <xdr:cNvSpPr txBox="1"/>
      </xdr:nvSpPr>
      <xdr:spPr>
        <a:xfrm>
          <a:off x="7912100" y="10337800"/>
          <a:ext cx="2146300" cy="2667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/>
            <a:t>Vijesh Darji, Teasurer</a:t>
          </a:r>
        </a:p>
        <a:p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A85576-3FD8-0D46-A1A1-BB3EFA708145}">
  <sheetPr>
    <pageSetUpPr fitToPage="1"/>
  </sheetPr>
  <dimension ref="A1:S63"/>
  <sheetViews>
    <sheetView tabSelected="1" zoomScaleNormal="100" workbookViewId="0">
      <selection activeCell="L47" sqref="L47"/>
    </sheetView>
  </sheetViews>
  <sheetFormatPr baseColWidth="10" defaultRowHeight="16"/>
  <cols>
    <col min="1" max="1" width="6.1640625" style="5" customWidth="1"/>
    <col min="2" max="2" width="16.83203125" customWidth="1"/>
    <col min="3" max="3" width="11.83203125" customWidth="1"/>
    <col min="4" max="4" width="14.6640625" customWidth="1"/>
    <col min="5" max="5" width="14.1640625" customWidth="1"/>
    <col min="6" max="6" width="5.6640625" customWidth="1"/>
    <col min="7" max="7" width="35.33203125" style="5" bestFit="1" customWidth="1"/>
    <col min="8" max="8" width="19" bestFit="1" customWidth="1"/>
    <col min="9" max="9" width="1" customWidth="1"/>
    <col min="10" max="10" width="14.1640625" customWidth="1"/>
    <col min="11" max="11" width="12.83203125" customWidth="1"/>
    <col min="12" max="12" width="12.1640625" customWidth="1"/>
    <col min="13" max="13" width="12.5" bestFit="1" customWidth="1"/>
    <col min="14" max="14" width="13.6640625" customWidth="1"/>
    <col min="15" max="15" width="14.33203125" bestFit="1" customWidth="1"/>
    <col min="16" max="16" width="11.5" bestFit="1" customWidth="1"/>
    <col min="17" max="18" width="11.6640625" bestFit="1" customWidth="1"/>
    <col min="19" max="19" width="22.6640625" bestFit="1" customWidth="1"/>
  </cols>
  <sheetData>
    <row r="1" spans="1:19" ht="36" customHeight="1" thickBot="1">
      <c r="A1" s="121" t="s">
        <v>69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3"/>
    </row>
    <row r="2" spans="1:19" ht="17" thickTop="1">
      <c r="A2" s="8"/>
      <c r="G2"/>
      <c r="K2" s="57"/>
      <c r="L2" s="57"/>
      <c r="M2" s="60"/>
      <c r="N2" s="6"/>
    </row>
    <row r="3" spans="1:19">
      <c r="A3" s="4"/>
      <c r="B3" s="62" t="s">
        <v>70</v>
      </c>
      <c r="C3" s="30" t="s">
        <v>0</v>
      </c>
      <c r="D3" s="30" t="s">
        <v>67</v>
      </c>
      <c r="E3" s="29">
        <f>16866.03+0.12</f>
        <v>16866.149999999998</v>
      </c>
      <c r="F3" s="35"/>
      <c r="G3" s="1"/>
      <c r="H3" s="35"/>
      <c r="I3" s="35"/>
      <c r="J3" s="35"/>
      <c r="K3" s="56"/>
      <c r="L3" s="61"/>
      <c r="M3" s="61"/>
      <c r="N3" s="6"/>
      <c r="Q3" s="57">
        <v>45309</v>
      </c>
      <c r="R3" s="57">
        <v>45657</v>
      </c>
      <c r="S3" s="60" t="s">
        <v>57</v>
      </c>
    </row>
    <row r="4" spans="1:19" ht="17" thickBot="1">
      <c r="A4" s="4"/>
      <c r="B4" s="63" t="s">
        <v>71</v>
      </c>
      <c r="C4" s="30" t="s">
        <v>0</v>
      </c>
      <c r="D4" s="30" t="s">
        <v>1</v>
      </c>
      <c r="E4" s="132">
        <f>34173.81</f>
        <v>34173.81</v>
      </c>
      <c r="F4" s="36"/>
      <c r="H4" s="37"/>
      <c r="I4" s="37"/>
      <c r="J4" s="37"/>
      <c r="K4" s="37"/>
      <c r="N4" s="6"/>
      <c r="P4" s="1" t="s">
        <v>1</v>
      </c>
      <c r="Q4" s="9">
        <v>16866.150000000001</v>
      </c>
      <c r="R4" s="9">
        <v>34173.81</v>
      </c>
      <c r="S4" s="9">
        <f>R4-Q4</f>
        <v>17307.659999999996</v>
      </c>
    </row>
    <row r="5" spans="1:19" ht="18" thickTop="1" thickBot="1">
      <c r="A5" s="4"/>
      <c r="B5" s="30"/>
      <c r="C5" s="30"/>
      <c r="D5" s="64" t="s">
        <v>73</v>
      </c>
      <c r="E5" s="139">
        <f>E4-E3</f>
        <v>17307.66</v>
      </c>
      <c r="F5" s="37"/>
      <c r="G5" s="128" t="s">
        <v>65</v>
      </c>
      <c r="H5" s="128"/>
      <c r="I5" s="128"/>
      <c r="J5" s="128"/>
      <c r="K5" s="128"/>
      <c r="L5" s="128"/>
      <c r="M5" s="128"/>
      <c r="N5" s="129"/>
      <c r="P5" s="1" t="s">
        <v>2</v>
      </c>
      <c r="Q5" s="55">
        <v>59129.38</v>
      </c>
      <c r="R5" s="55">
        <v>62124.08</v>
      </c>
      <c r="S5" s="55">
        <f>R5-Q5</f>
        <v>2994.7000000000044</v>
      </c>
    </row>
    <row r="6" spans="1:19" ht="17" thickTop="1">
      <c r="A6" s="4"/>
      <c r="B6" s="63" t="s">
        <v>72</v>
      </c>
      <c r="C6" s="30" t="s">
        <v>0</v>
      </c>
      <c r="D6" s="30" t="s">
        <v>2</v>
      </c>
      <c r="E6" s="81">
        <v>59129.38</v>
      </c>
      <c r="F6" s="35"/>
      <c r="G6" s="128" t="s">
        <v>66</v>
      </c>
      <c r="H6" s="128"/>
      <c r="I6" s="128"/>
      <c r="J6" s="128"/>
      <c r="K6" s="128"/>
      <c r="L6" s="128"/>
      <c r="M6" s="128"/>
      <c r="N6" s="129"/>
      <c r="P6" s="35"/>
      <c r="Q6" s="58">
        <f>SUM(Q4:Q5)</f>
        <v>75995.53</v>
      </c>
      <c r="R6" s="59">
        <f>SUM(R4:R5)</f>
        <v>96297.89</v>
      </c>
      <c r="S6" s="59">
        <f>R6-Q6</f>
        <v>20302.36</v>
      </c>
    </row>
    <row r="7" spans="1:19" ht="17" thickBot="1">
      <c r="A7" s="4"/>
      <c r="B7" s="63" t="s">
        <v>71</v>
      </c>
      <c r="C7" s="30" t="s">
        <v>0</v>
      </c>
      <c r="D7" s="30" t="s">
        <v>2</v>
      </c>
      <c r="E7" s="132">
        <v>62124.08</v>
      </c>
      <c r="F7" s="37"/>
      <c r="G7" s="128" t="s">
        <v>68</v>
      </c>
      <c r="H7" s="128"/>
      <c r="I7" s="128"/>
      <c r="J7" s="128"/>
      <c r="K7" s="128"/>
      <c r="L7" s="128"/>
      <c r="M7" s="128"/>
      <c r="N7" s="129"/>
    </row>
    <row r="8" spans="1:19" ht="18" thickTop="1" thickBot="1">
      <c r="A8" s="4"/>
      <c r="B8" s="65"/>
      <c r="C8" s="30"/>
      <c r="D8" s="64" t="s">
        <v>63</v>
      </c>
      <c r="E8" s="133">
        <f>E7-E6</f>
        <v>2994.7000000000044</v>
      </c>
      <c r="F8" s="37"/>
      <c r="G8" s="128" t="s">
        <v>80</v>
      </c>
      <c r="H8" s="128"/>
      <c r="I8" s="128"/>
      <c r="J8" s="128"/>
      <c r="K8" s="128"/>
      <c r="L8" s="128"/>
      <c r="M8" s="128"/>
      <c r="N8" s="129"/>
    </row>
    <row r="9" spans="1:19" ht="17" thickTop="1">
      <c r="A9" s="4"/>
      <c r="B9" s="65"/>
      <c r="C9" s="30"/>
      <c r="D9" s="64"/>
      <c r="E9" s="81"/>
      <c r="F9" s="37"/>
      <c r="G9" s="37"/>
      <c r="H9" s="37"/>
      <c r="I9" s="37"/>
      <c r="J9" s="37"/>
      <c r="K9" s="37"/>
      <c r="N9" s="6"/>
    </row>
    <row r="10" spans="1:19">
      <c r="A10" s="4"/>
      <c r="B10" s="65"/>
      <c r="C10" s="65"/>
      <c r="D10" s="66" t="s">
        <v>3</v>
      </c>
      <c r="E10" s="29">
        <f>E4+E7</f>
        <v>96297.89</v>
      </c>
      <c r="F10" s="1"/>
      <c r="G10" s="106"/>
      <c r="H10" s="7"/>
      <c r="I10" s="1"/>
      <c r="J10" s="1"/>
      <c r="K10" s="1"/>
      <c r="N10" s="6"/>
    </row>
    <row r="11" spans="1:19">
      <c r="A11" s="4"/>
      <c r="B11" s="30"/>
      <c r="C11" s="30"/>
      <c r="D11" s="66" t="s">
        <v>5</v>
      </c>
      <c r="E11" s="67">
        <f>(E4-E3)+(E7-E6)</f>
        <v>20302.360000000004</v>
      </c>
      <c r="F11" s="1"/>
      <c r="G11" s="1"/>
      <c r="H11" s="1"/>
      <c r="I11" s="1"/>
      <c r="J11" s="1"/>
      <c r="K11" s="1"/>
      <c r="N11" s="6"/>
    </row>
    <row r="12" spans="1:19">
      <c r="A12" s="2"/>
      <c r="B12" s="1"/>
      <c r="C12" s="1"/>
      <c r="D12" s="1"/>
      <c r="E12" s="1"/>
      <c r="F12" s="1"/>
      <c r="G12" s="1"/>
      <c r="H12" s="1"/>
      <c r="I12" s="1"/>
      <c r="J12" s="1"/>
      <c r="K12" s="1"/>
      <c r="N12" s="6"/>
      <c r="P12" s="5"/>
    </row>
    <row r="13" spans="1:19">
      <c r="A13" s="124" t="s">
        <v>6</v>
      </c>
      <c r="B13" s="124"/>
      <c r="C13" s="124"/>
      <c r="D13" s="124"/>
      <c r="E13" s="124"/>
      <c r="F13" s="68"/>
      <c r="G13" s="124" t="s">
        <v>83</v>
      </c>
      <c r="H13" s="125"/>
      <c r="I13" s="114"/>
      <c r="J13" s="126" t="s">
        <v>7</v>
      </c>
      <c r="K13" s="124"/>
      <c r="L13" s="124"/>
      <c r="M13" s="127"/>
      <c r="N13" s="124"/>
    </row>
    <row r="14" spans="1:19">
      <c r="A14" s="69"/>
      <c r="B14" s="124"/>
      <c r="C14" s="124"/>
      <c r="D14" s="124"/>
      <c r="E14" s="69"/>
      <c r="F14" s="69"/>
      <c r="G14" s="69"/>
      <c r="H14" s="99" t="s">
        <v>8</v>
      </c>
      <c r="I14" s="47"/>
      <c r="J14" s="107" t="s">
        <v>9</v>
      </c>
      <c r="K14" s="99" t="s">
        <v>10</v>
      </c>
      <c r="L14" s="96"/>
      <c r="M14" s="98"/>
      <c r="N14" s="97"/>
    </row>
    <row r="15" spans="1:19">
      <c r="A15" s="70">
        <v>1</v>
      </c>
      <c r="B15" s="118" t="s">
        <v>11</v>
      </c>
      <c r="C15" s="118"/>
      <c r="D15" s="118"/>
      <c r="E15" s="29">
        <v>4401</v>
      </c>
      <c r="F15" s="70">
        <v>1</v>
      </c>
      <c r="G15" s="30" t="s">
        <v>12</v>
      </c>
      <c r="H15" s="89">
        <f>J15+K15</f>
        <v>4084.93</v>
      </c>
      <c r="I15" s="48"/>
      <c r="J15" s="108">
        <v>4062.79</v>
      </c>
      <c r="K15" s="89">
        <v>22.14</v>
      </c>
      <c r="L15" s="100"/>
      <c r="M15" s="95"/>
      <c r="N15" s="6"/>
    </row>
    <row r="16" spans="1:19">
      <c r="A16" s="70"/>
      <c r="B16" s="30"/>
      <c r="C16" s="65" t="s">
        <v>13</v>
      </c>
      <c r="D16" s="71" t="s">
        <v>14</v>
      </c>
      <c r="E16" s="30"/>
      <c r="F16" s="70">
        <v>2</v>
      </c>
      <c r="G16" s="72" t="s">
        <v>15</v>
      </c>
      <c r="H16" s="89">
        <v>9.68</v>
      </c>
      <c r="I16" s="48"/>
      <c r="J16" s="109"/>
      <c r="K16" s="90"/>
      <c r="L16" s="8"/>
      <c r="M16" s="95"/>
      <c r="N16" s="6"/>
    </row>
    <row r="17" spans="1:15">
      <c r="A17" s="70">
        <v>2</v>
      </c>
      <c r="B17" s="30" t="s">
        <v>16</v>
      </c>
      <c r="C17" s="29">
        <v>15158.34</v>
      </c>
      <c r="D17" s="29">
        <v>2691</v>
      </c>
      <c r="E17" s="29">
        <f>C17+D17</f>
        <v>17849.34</v>
      </c>
      <c r="F17" s="70">
        <v>3</v>
      </c>
      <c r="G17" s="72" t="s">
        <v>78</v>
      </c>
      <c r="H17" s="89">
        <v>83.95</v>
      </c>
      <c r="I17" s="49"/>
      <c r="J17" s="109"/>
      <c r="K17" s="90"/>
      <c r="L17" s="8"/>
      <c r="M17" s="95"/>
      <c r="N17" s="6"/>
    </row>
    <row r="18" spans="1:15">
      <c r="A18" s="70">
        <v>3</v>
      </c>
      <c r="B18" s="118" t="s">
        <v>17</v>
      </c>
      <c r="C18" s="118"/>
      <c r="D18" s="118"/>
      <c r="E18" s="74">
        <v>649</v>
      </c>
      <c r="F18" s="70">
        <v>4</v>
      </c>
      <c r="G18" s="30" t="s">
        <v>76</v>
      </c>
      <c r="H18" s="131">
        <v>649</v>
      </c>
      <c r="I18" s="48"/>
      <c r="J18" s="109"/>
      <c r="K18" s="90"/>
      <c r="L18" s="8"/>
      <c r="M18" s="95"/>
      <c r="N18" s="6"/>
      <c r="O18" s="32" t="s">
        <v>59</v>
      </c>
    </row>
    <row r="19" spans="1:15">
      <c r="A19" s="70">
        <v>4</v>
      </c>
      <c r="B19" s="86" t="s">
        <v>18</v>
      </c>
      <c r="C19" s="73" t="s">
        <v>19</v>
      </c>
      <c r="D19" s="30"/>
      <c r="E19" s="74">
        <v>56.32</v>
      </c>
      <c r="F19" s="70">
        <v>5</v>
      </c>
      <c r="G19" s="72" t="s">
        <v>19</v>
      </c>
      <c r="H19" s="89">
        <f>56.32</f>
        <v>56.32</v>
      </c>
      <c r="I19" s="48"/>
      <c r="J19" s="109"/>
      <c r="K19" s="90"/>
      <c r="L19" s="8"/>
      <c r="M19" s="95"/>
      <c r="N19" s="6"/>
      <c r="O19" s="33" t="s">
        <v>58</v>
      </c>
    </row>
    <row r="20" spans="1:15" ht="17" thickBot="1">
      <c r="A20" s="70">
        <v>5</v>
      </c>
      <c r="B20" s="30" t="s">
        <v>20</v>
      </c>
      <c r="C20" s="30" t="s">
        <v>61</v>
      </c>
      <c r="D20" s="72"/>
      <c r="E20" s="29">
        <v>600</v>
      </c>
      <c r="F20" s="70">
        <v>6</v>
      </c>
      <c r="G20" s="30" t="s">
        <v>79</v>
      </c>
      <c r="H20" s="89">
        <v>602.41999999999996</v>
      </c>
      <c r="I20" s="48"/>
      <c r="J20" s="110"/>
      <c r="K20" s="91"/>
      <c r="L20" s="101"/>
      <c r="M20" s="11"/>
      <c r="N20" s="12"/>
      <c r="O20" s="92" t="s">
        <v>60</v>
      </c>
    </row>
    <row r="21" spans="1:15" ht="17" thickTop="1">
      <c r="A21" s="70">
        <v>6</v>
      </c>
      <c r="B21" s="30" t="s">
        <v>25</v>
      </c>
      <c r="C21" s="118" t="s">
        <v>1</v>
      </c>
      <c r="D21" s="118"/>
      <c r="E21" s="29">
        <f>16.04+1.4</f>
        <v>17.439999999999998</v>
      </c>
      <c r="F21" s="70">
        <v>7</v>
      </c>
      <c r="G21" s="30" t="s">
        <v>77</v>
      </c>
      <c r="H21" s="89">
        <v>33</v>
      </c>
      <c r="I21" s="48"/>
      <c r="J21" s="104"/>
      <c r="K21" s="102"/>
      <c r="L21" s="93" t="s">
        <v>23</v>
      </c>
      <c r="M21" s="93" t="s">
        <v>24</v>
      </c>
      <c r="N21" s="94"/>
      <c r="O21" s="3">
        <f>E23-H23</f>
        <v>17819.8</v>
      </c>
    </row>
    <row r="22" spans="1:15">
      <c r="A22" s="70"/>
      <c r="B22" s="30"/>
      <c r="C22" s="118"/>
      <c r="D22" s="118"/>
      <c r="E22" s="29"/>
      <c r="F22" s="70">
        <v>8</v>
      </c>
      <c r="G22" s="75" t="s">
        <v>21</v>
      </c>
      <c r="H22" s="89">
        <v>234</v>
      </c>
      <c r="I22" s="48"/>
      <c r="J22" s="111"/>
      <c r="K22" s="104"/>
      <c r="L22" s="88" t="s">
        <v>26</v>
      </c>
      <c r="M22" s="76" t="s">
        <v>27</v>
      </c>
      <c r="N22" s="31"/>
      <c r="O22" s="34"/>
    </row>
    <row r="23" spans="1:15">
      <c r="A23" s="65"/>
      <c r="B23" s="30"/>
      <c r="C23" s="119" t="s">
        <v>75</v>
      </c>
      <c r="D23" s="120"/>
      <c r="E23" s="29">
        <f>SUM(E15:E22)</f>
        <v>23573.1</v>
      </c>
      <c r="F23" s="65"/>
      <c r="G23" s="66" t="s">
        <v>22</v>
      </c>
      <c r="H23" s="89">
        <f>SUM(H15:H22)</f>
        <v>5753.2999999999993</v>
      </c>
      <c r="I23" s="48"/>
      <c r="J23" s="54"/>
      <c r="K23" s="105"/>
      <c r="L23" s="88" t="s">
        <v>28</v>
      </c>
      <c r="M23" s="76" t="s">
        <v>29</v>
      </c>
      <c r="N23" s="76" t="s">
        <v>30</v>
      </c>
      <c r="O23" s="3"/>
    </row>
    <row r="24" spans="1:15" ht="17" thickBot="1">
      <c r="A24" s="65"/>
      <c r="B24" s="30"/>
      <c r="C24" s="130"/>
      <c r="D24" s="130"/>
      <c r="E24" s="29"/>
      <c r="F24" s="70"/>
      <c r="G24" s="30"/>
      <c r="H24" s="90"/>
      <c r="I24" s="50"/>
      <c r="J24" s="112" t="s">
        <v>9</v>
      </c>
      <c r="K24" s="103" t="s">
        <v>31</v>
      </c>
      <c r="L24" s="83" t="s">
        <v>32</v>
      </c>
      <c r="M24" s="83" t="s">
        <v>32</v>
      </c>
      <c r="N24" s="83" t="s">
        <v>33</v>
      </c>
      <c r="O24" s="3"/>
    </row>
    <row r="25" spans="1:15" ht="17" thickTop="1">
      <c r="A25" s="70">
        <v>7</v>
      </c>
      <c r="B25" s="30" t="s">
        <v>34</v>
      </c>
      <c r="C25" s="118" t="s">
        <v>35</v>
      </c>
      <c r="D25" s="118"/>
      <c r="E25" s="29">
        <v>1785</v>
      </c>
      <c r="F25" s="70">
        <v>9</v>
      </c>
      <c r="G25" s="30" t="s">
        <v>35</v>
      </c>
      <c r="H25" s="89">
        <f>SUM(J25:N25)</f>
        <v>2025.9</v>
      </c>
      <c r="I25" s="50"/>
      <c r="J25" s="40">
        <v>1870</v>
      </c>
      <c r="K25" s="81">
        <v>0</v>
      </c>
      <c r="L25" s="81">
        <v>0</v>
      </c>
      <c r="M25" s="81">
        <f>55.9</f>
        <v>55.9</v>
      </c>
      <c r="N25" s="81">
        <v>100</v>
      </c>
      <c r="O25" s="3">
        <f>E25-H25</f>
        <v>-240.90000000000009</v>
      </c>
    </row>
    <row r="26" spans="1:15">
      <c r="A26" s="65"/>
      <c r="B26" s="30"/>
      <c r="C26" s="118" t="s">
        <v>36</v>
      </c>
      <c r="D26" s="118"/>
      <c r="E26" s="29">
        <v>4975</v>
      </c>
      <c r="F26" s="70"/>
      <c r="G26" s="30" t="s">
        <v>36</v>
      </c>
      <c r="H26" s="89">
        <f>J26+K26+L26+M26</f>
        <v>6465.4</v>
      </c>
      <c r="I26" s="48"/>
      <c r="J26" s="108">
        <v>3960</v>
      </c>
      <c r="K26" s="29">
        <v>2108.75</v>
      </c>
      <c r="L26" s="29">
        <v>238</v>
      </c>
      <c r="M26" s="29">
        <v>158.65</v>
      </c>
      <c r="N26" s="29"/>
      <c r="O26" s="3">
        <f>E26-H26</f>
        <v>-1490.3999999999996</v>
      </c>
    </row>
    <row r="27" spans="1:15">
      <c r="A27" s="65"/>
      <c r="B27" s="30"/>
      <c r="C27" s="118" t="s">
        <v>37</v>
      </c>
      <c r="D27" s="118"/>
      <c r="E27" s="29">
        <v>5410</v>
      </c>
      <c r="F27" s="78"/>
      <c r="G27" s="30" t="s">
        <v>37</v>
      </c>
      <c r="H27" s="89">
        <f>SUM(J27:N27)</f>
        <v>6726.84</v>
      </c>
      <c r="I27" s="48"/>
      <c r="J27" s="108">
        <v>3650</v>
      </c>
      <c r="K27" s="29">
        <f>2118.75</f>
        <v>2118.75</v>
      </c>
      <c r="L27" s="29">
        <f>493.09</f>
        <v>493.09</v>
      </c>
      <c r="M27" s="29">
        <v>0</v>
      </c>
      <c r="N27" s="29">
        <f>215+250</f>
        <v>465</v>
      </c>
      <c r="O27" s="3">
        <f>E27-H27</f>
        <v>-1316.8400000000001</v>
      </c>
    </row>
    <row r="28" spans="1:15" ht="17" thickBot="1">
      <c r="A28" s="65"/>
      <c r="B28" s="30"/>
      <c r="C28" s="77" t="s">
        <v>74</v>
      </c>
      <c r="D28" s="30"/>
      <c r="E28" s="29"/>
      <c r="F28" s="70"/>
      <c r="G28" s="77" t="s">
        <v>38</v>
      </c>
      <c r="H28" s="89"/>
      <c r="I28" s="48"/>
      <c r="J28" s="113" t="s">
        <v>9</v>
      </c>
      <c r="K28" s="82" t="s">
        <v>39</v>
      </c>
      <c r="L28" s="84" t="s">
        <v>40</v>
      </c>
      <c r="M28" s="82" t="s">
        <v>41</v>
      </c>
      <c r="N28" s="85" t="s">
        <v>42</v>
      </c>
      <c r="O28" s="3"/>
    </row>
    <row r="29" spans="1:15" ht="17" thickTop="1">
      <c r="A29" s="65"/>
      <c r="B29" s="30"/>
      <c r="C29" s="118" t="s">
        <v>43</v>
      </c>
      <c r="D29" s="118"/>
      <c r="E29" s="29">
        <v>1320</v>
      </c>
      <c r="F29" s="65"/>
      <c r="G29" s="30" t="s">
        <v>43</v>
      </c>
      <c r="H29" s="89">
        <v>960</v>
      </c>
      <c r="I29" s="48"/>
      <c r="J29" s="40">
        <v>0</v>
      </c>
      <c r="K29" s="81">
        <v>0</v>
      </c>
      <c r="L29" s="81">
        <v>0</v>
      </c>
      <c r="M29" s="81">
        <v>0</v>
      </c>
      <c r="N29" s="81">
        <v>960</v>
      </c>
      <c r="O29" s="3">
        <f t="shared" ref="O29:O34" si="0">E29-H29</f>
        <v>360</v>
      </c>
    </row>
    <row r="30" spans="1:15">
      <c r="A30" s="65"/>
      <c r="B30" s="30"/>
      <c r="C30" s="118" t="s">
        <v>44</v>
      </c>
      <c r="D30" s="118"/>
      <c r="E30" s="29">
        <v>183862</v>
      </c>
      <c r="F30" s="65"/>
      <c r="G30" s="30" t="s">
        <v>44</v>
      </c>
      <c r="H30" s="89">
        <f>J30+K30+L30+M30+N30</f>
        <v>183562</v>
      </c>
      <c r="I30" s="48"/>
      <c r="J30" s="108">
        <f>870+30</f>
        <v>900</v>
      </c>
      <c r="K30" s="29">
        <v>139741</v>
      </c>
      <c r="L30" s="29">
        <v>40161</v>
      </c>
      <c r="M30" s="29">
        <v>140</v>
      </c>
      <c r="N30" s="29">
        <f>2500+120</f>
        <v>2620</v>
      </c>
      <c r="O30" s="3">
        <f t="shared" si="0"/>
        <v>300</v>
      </c>
    </row>
    <row r="31" spans="1:15">
      <c r="A31" s="65"/>
      <c r="B31" s="30"/>
      <c r="C31" s="118" t="s">
        <v>45</v>
      </c>
      <c r="D31" s="118"/>
      <c r="E31" s="29">
        <v>2800</v>
      </c>
      <c r="F31" s="65"/>
      <c r="G31" s="30" t="s">
        <v>45</v>
      </c>
      <c r="H31" s="89">
        <f>J31+K31+L31+M31+N31</f>
        <v>1960</v>
      </c>
      <c r="I31" s="48"/>
      <c r="J31" s="108">
        <v>0</v>
      </c>
      <c r="K31" s="29">
        <v>0</v>
      </c>
      <c r="L31" s="29">
        <v>0</v>
      </c>
      <c r="M31" s="29">
        <v>0</v>
      </c>
      <c r="N31" s="29">
        <v>1960</v>
      </c>
      <c r="O31" s="3">
        <f t="shared" si="0"/>
        <v>840</v>
      </c>
    </row>
    <row r="32" spans="1:15">
      <c r="A32" s="65"/>
      <c r="B32" s="30"/>
      <c r="C32" s="118" t="s">
        <v>46</v>
      </c>
      <c r="D32" s="118"/>
      <c r="E32" s="29">
        <v>3355</v>
      </c>
      <c r="F32" s="65"/>
      <c r="G32" s="30" t="s">
        <v>46</v>
      </c>
      <c r="H32" s="89">
        <f>J32+K32+L32+M32+N32</f>
        <v>2904</v>
      </c>
      <c r="I32" s="48"/>
      <c r="J32" s="108">
        <v>954</v>
      </c>
      <c r="K32" s="29">
        <v>0</v>
      </c>
      <c r="L32" s="29">
        <v>0</v>
      </c>
      <c r="M32" s="29">
        <v>0</v>
      </c>
      <c r="N32" s="29">
        <v>1950</v>
      </c>
      <c r="O32" s="3">
        <f t="shared" si="0"/>
        <v>451</v>
      </c>
    </row>
    <row r="33" spans="1:16">
      <c r="A33" s="65"/>
      <c r="B33" s="30"/>
      <c r="C33" s="118" t="s">
        <v>47</v>
      </c>
      <c r="D33" s="118"/>
      <c r="E33" s="29">
        <v>150420</v>
      </c>
      <c r="F33" s="65"/>
      <c r="G33" s="30" t="s">
        <v>47</v>
      </c>
      <c r="H33" s="89">
        <f>J33+K33+L33+M33+N33</f>
        <v>149900</v>
      </c>
      <c r="I33" s="48"/>
      <c r="J33" s="108">
        <v>0</v>
      </c>
      <c r="K33" s="29">
        <v>147050</v>
      </c>
      <c r="L33" s="29">
        <v>1300</v>
      </c>
      <c r="M33" s="29">
        <v>200</v>
      </c>
      <c r="N33" s="29">
        <v>1350</v>
      </c>
      <c r="O33" s="3">
        <f t="shared" si="0"/>
        <v>520</v>
      </c>
    </row>
    <row r="34" spans="1:16">
      <c r="A34" s="65"/>
      <c r="B34" s="30"/>
      <c r="C34" s="118" t="s">
        <v>48</v>
      </c>
      <c r="D34" s="118"/>
      <c r="E34" s="29">
        <v>1140</v>
      </c>
      <c r="F34" s="65"/>
      <c r="G34" s="30" t="s">
        <v>48</v>
      </c>
      <c r="H34" s="89">
        <f>J34+K34+L34+M34+N34</f>
        <v>1075</v>
      </c>
      <c r="I34" s="48"/>
      <c r="J34" s="108">
        <v>0</v>
      </c>
      <c r="K34" s="29">
        <v>0</v>
      </c>
      <c r="L34" s="29">
        <v>0</v>
      </c>
      <c r="M34" s="29">
        <v>0</v>
      </c>
      <c r="N34" s="29">
        <v>1075</v>
      </c>
      <c r="O34" s="3">
        <f t="shared" si="0"/>
        <v>65</v>
      </c>
    </row>
    <row r="35" spans="1:16" ht="17" thickBot="1">
      <c r="A35" s="130" t="s">
        <v>49</v>
      </c>
      <c r="B35" s="130"/>
      <c r="C35" s="130"/>
      <c r="D35" s="130"/>
      <c r="E35" s="29">
        <f>SUM(E29:E34)</f>
        <v>342897</v>
      </c>
      <c r="F35" s="65"/>
      <c r="G35" s="66" t="s">
        <v>50</v>
      </c>
      <c r="H35" s="89">
        <f>SUM(H29:H34)</f>
        <v>340361</v>
      </c>
      <c r="I35" s="48"/>
      <c r="J35" s="108"/>
      <c r="K35" s="29"/>
      <c r="L35" s="29"/>
      <c r="M35" s="29"/>
      <c r="N35" s="29"/>
      <c r="O35" s="137"/>
    </row>
    <row r="36" spans="1:16" ht="18" thickTop="1" thickBot="1">
      <c r="A36" s="130" t="s">
        <v>51</v>
      </c>
      <c r="B36" s="130"/>
      <c r="C36" s="130"/>
      <c r="D36" s="130"/>
      <c r="E36" s="29">
        <f>SUM(E25:E34)</f>
        <v>355067</v>
      </c>
      <c r="F36" s="65"/>
      <c r="G36" s="87" t="s">
        <v>81</v>
      </c>
      <c r="H36" s="89">
        <f>SUM(H25:H34)</f>
        <v>355579.14</v>
      </c>
      <c r="I36" s="48"/>
      <c r="J36" s="108"/>
      <c r="K36" s="29"/>
      <c r="L36" s="29"/>
      <c r="M36" s="29"/>
      <c r="N36" s="29"/>
      <c r="O36" s="138">
        <f>SUM(O21:O34)</f>
        <v>17307.659999999996</v>
      </c>
    </row>
    <row r="37" spans="1:16" ht="17" thickTop="1">
      <c r="A37" s="130"/>
      <c r="B37" s="130"/>
      <c r="C37" s="130"/>
      <c r="D37" s="130"/>
      <c r="E37" s="74"/>
      <c r="F37" s="65" t="s">
        <v>4</v>
      </c>
      <c r="G37" s="76"/>
      <c r="H37" s="91"/>
      <c r="I37" s="48"/>
      <c r="J37" s="109"/>
      <c r="K37" s="30"/>
      <c r="L37" s="31"/>
      <c r="M37" s="31"/>
      <c r="N37" s="31"/>
      <c r="O37" s="12"/>
    </row>
    <row r="38" spans="1:16">
      <c r="A38" s="130" t="s">
        <v>52</v>
      </c>
      <c r="B38" s="130"/>
      <c r="C38" s="130"/>
      <c r="D38" s="130"/>
      <c r="E38" s="74">
        <f>E23+E36</f>
        <v>378640.1</v>
      </c>
      <c r="G38" s="66" t="s">
        <v>53</v>
      </c>
      <c r="H38" s="89">
        <f>H23+H35+H25+H26+H27</f>
        <v>361332.44000000006</v>
      </c>
      <c r="I38" s="115"/>
      <c r="J38" s="109"/>
      <c r="K38" s="30"/>
      <c r="L38" s="31"/>
      <c r="M38" s="31"/>
      <c r="N38" s="31"/>
      <c r="O38" s="95"/>
      <c r="P38" s="95"/>
    </row>
    <row r="39" spans="1:16" ht="17" thickBot="1">
      <c r="A39" s="4"/>
      <c r="B39" s="1"/>
      <c r="C39" s="1"/>
      <c r="G39" s="117"/>
      <c r="H39" s="7"/>
      <c r="J39" s="7"/>
      <c r="N39" s="6"/>
      <c r="P39" s="9"/>
    </row>
    <row r="40" spans="1:16" ht="17" thickBot="1">
      <c r="A40" s="28"/>
      <c r="D40" s="41"/>
      <c r="E40" s="42"/>
      <c r="F40" s="43" t="s">
        <v>54</v>
      </c>
      <c r="G40" s="136">
        <f>E38-H38</f>
        <v>17307.659999999916</v>
      </c>
      <c r="J40" s="7"/>
      <c r="N40" s="6"/>
      <c r="O40" s="8"/>
    </row>
    <row r="41" spans="1:16">
      <c r="A41" s="28"/>
      <c r="C41" s="1"/>
      <c r="E41" s="7"/>
      <c r="F41" s="38"/>
      <c r="G41" s="39"/>
      <c r="K41" s="7"/>
      <c r="O41" s="8"/>
    </row>
    <row r="42" spans="1:16">
      <c r="A42" s="28"/>
      <c r="G42" s="76"/>
      <c r="H42" s="79" t="s">
        <v>64</v>
      </c>
      <c r="I42" s="44"/>
      <c r="J42" s="7"/>
      <c r="K42" s="9"/>
      <c r="N42" s="6"/>
    </row>
    <row r="43" spans="1:16">
      <c r="A43" s="28"/>
      <c r="G43" s="66" t="s">
        <v>55</v>
      </c>
      <c r="H43" s="134">
        <f>G40</f>
        <v>17307.659999999916</v>
      </c>
      <c r="I43" s="45"/>
      <c r="J43" s="7"/>
      <c r="K43" s="9"/>
      <c r="N43" s="6"/>
    </row>
    <row r="44" spans="1:16">
      <c r="A44" s="28"/>
      <c r="G44" s="64" t="s">
        <v>62</v>
      </c>
      <c r="H44" s="135">
        <f>E5</f>
        <v>17307.66</v>
      </c>
      <c r="I44" s="46"/>
      <c r="J44" s="7"/>
      <c r="N44" s="6"/>
    </row>
    <row r="45" spans="1:16" ht="18">
      <c r="A45" s="10"/>
      <c r="B45" s="11"/>
      <c r="C45" s="11"/>
      <c r="D45" s="11"/>
      <c r="E45" s="11"/>
      <c r="F45" s="11"/>
      <c r="G45" s="80" t="s">
        <v>56</v>
      </c>
      <c r="H45" s="134">
        <f>G40-H44</f>
        <v>-8.3673512563109398E-11</v>
      </c>
      <c r="I45" s="45"/>
      <c r="J45" s="7"/>
      <c r="K45" s="13"/>
      <c r="N45" s="6"/>
      <c r="O45" s="53"/>
    </row>
    <row r="46" spans="1:16" ht="80" customHeight="1">
      <c r="A46" s="116" t="s">
        <v>84</v>
      </c>
      <c r="B46" s="116"/>
      <c r="C46" s="116"/>
      <c r="D46" s="116"/>
      <c r="E46" s="116"/>
      <c r="F46" s="116"/>
      <c r="G46" s="116"/>
      <c r="H46" s="116"/>
      <c r="I46" s="116"/>
    </row>
    <row r="47" spans="1:16" ht="80" customHeight="1">
      <c r="A47" s="116" t="s">
        <v>82</v>
      </c>
      <c r="B47" s="116"/>
      <c r="C47" s="116"/>
      <c r="D47" s="116"/>
      <c r="E47" s="116"/>
      <c r="F47" s="116"/>
      <c r="G47" s="116"/>
      <c r="H47" s="116"/>
      <c r="I47" s="116"/>
      <c r="J47" s="116"/>
      <c r="K47" s="116"/>
      <c r="L47" s="116"/>
      <c r="M47" s="116"/>
      <c r="N47" s="116"/>
    </row>
    <row r="48" spans="1:16" s="53" customFormat="1" ht="17" customHeight="1">
      <c r="A48" s="5"/>
      <c r="B48" s="16"/>
      <c r="C48" s="51"/>
      <c r="D48" s="9"/>
      <c r="E48"/>
      <c r="F48" s="51"/>
      <c r="G48" s="51"/>
      <c r="H48" s="17"/>
      <c r="I48" s="17"/>
      <c r="J48" s="116"/>
      <c r="K48" s="116"/>
      <c r="L48" s="116"/>
      <c r="M48" s="116"/>
      <c r="N48" s="116"/>
      <c r="O48"/>
    </row>
    <row r="49" spans="2:10">
      <c r="B49" s="16"/>
      <c r="C49" s="51"/>
      <c r="D49" s="9"/>
      <c r="F49" s="51"/>
      <c r="G49" s="51"/>
      <c r="H49" s="17"/>
      <c r="I49" s="17"/>
      <c r="J49" s="1"/>
    </row>
    <row r="50" spans="2:10">
      <c r="C50" s="51"/>
      <c r="D50" s="52"/>
      <c r="F50" s="51"/>
      <c r="G50" s="51"/>
      <c r="H50" s="17"/>
      <c r="I50" s="17"/>
      <c r="J50" s="1"/>
    </row>
    <row r="51" spans="2:10">
      <c r="C51" s="16"/>
      <c r="F51" s="51"/>
      <c r="G51" s="51"/>
      <c r="H51" s="17"/>
      <c r="I51" s="17"/>
      <c r="J51" s="1"/>
    </row>
    <row r="52" spans="2:10">
      <c r="C52" s="16"/>
      <c r="D52" s="9"/>
      <c r="F52" s="15"/>
      <c r="G52" s="15"/>
      <c r="H52" s="18"/>
      <c r="I52" s="18"/>
      <c r="J52" s="1"/>
    </row>
    <row r="53" spans="2:10">
      <c r="D53" s="9"/>
      <c r="F53" s="15"/>
      <c r="G53" s="15"/>
      <c r="H53" s="19"/>
      <c r="I53" s="19"/>
      <c r="J53" s="1"/>
    </row>
    <row r="54" spans="2:10">
      <c r="C54" s="16"/>
      <c r="D54" s="13"/>
      <c r="F54" s="15"/>
      <c r="G54" s="15"/>
      <c r="H54" s="17"/>
      <c r="I54" s="17"/>
      <c r="J54" s="1"/>
    </row>
    <row r="55" spans="2:10">
      <c r="C55" s="16"/>
      <c r="D55" s="13"/>
      <c r="F55" s="15"/>
      <c r="G55" s="15"/>
      <c r="H55" s="17"/>
      <c r="I55" s="17"/>
      <c r="J55" s="1"/>
    </row>
    <row r="56" spans="2:10">
      <c r="C56" s="16"/>
      <c r="D56" s="20"/>
      <c r="F56" s="15"/>
      <c r="G56" s="15"/>
      <c r="H56" s="19"/>
      <c r="I56" s="19"/>
      <c r="J56" s="1"/>
    </row>
    <row r="57" spans="2:10">
      <c r="C57" s="16"/>
      <c r="F57" s="21"/>
      <c r="G57" s="15"/>
      <c r="H57" s="19"/>
      <c r="I57" s="19"/>
      <c r="J57" s="1"/>
    </row>
    <row r="58" spans="2:10">
      <c r="C58" s="16"/>
      <c r="F58" s="15"/>
      <c r="G58" s="15"/>
      <c r="H58" s="19"/>
      <c r="I58" s="19"/>
      <c r="J58" s="1"/>
    </row>
    <row r="59" spans="2:10">
      <c r="D59" s="9"/>
      <c r="F59" s="14"/>
      <c r="G59" s="21"/>
      <c r="H59" s="19"/>
      <c r="I59" s="19"/>
      <c r="J59" s="1"/>
    </row>
    <row r="60" spans="2:10">
      <c r="D60" s="13"/>
      <c r="F60" s="23"/>
      <c r="G60" s="15"/>
      <c r="H60" s="17"/>
      <c r="I60" s="17"/>
      <c r="J60" s="1"/>
    </row>
    <row r="61" spans="2:10">
      <c r="C61" s="22"/>
      <c r="D61" s="9"/>
      <c r="G61" s="14"/>
      <c r="H61" s="25"/>
      <c r="I61" s="25"/>
      <c r="J61" s="1"/>
    </row>
    <row r="62" spans="2:10">
      <c r="C62" s="16"/>
      <c r="G62" s="26"/>
      <c r="H62" s="27"/>
      <c r="I62" s="27"/>
    </row>
    <row r="63" spans="2:10">
      <c r="C63" s="24"/>
    </row>
  </sheetData>
  <mergeCells count="28">
    <mergeCell ref="A38:D38"/>
    <mergeCell ref="C24:D24"/>
    <mergeCell ref="C25:D25"/>
    <mergeCell ref="C26:D26"/>
    <mergeCell ref="A36:D36"/>
    <mergeCell ref="A37:D37"/>
    <mergeCell ref="A35:D35"/>
    <mergeCell ref="C34:D34"/>
    <mergeCell ref="C27:D27"/>
    <mergeCell ref="C31:D31"/>
    <mergeCell ref="C32:D32"/>
    <mergeCell ref="C33:D33"/>
    <mergeCell ref="A1:N1"/>
    <mergeCell ref="A13:E13"/>
    <mergeCell ref="G13:H13"/>
    <mergeCell ref="J13:N13"/>
    <mergeCell ref="B14:D14"/>
    <mergeCell ref="G5:N5"/>
    <mergeCell ref="G8:N8"/>
    <mergeCell ref="G6:N6"/>
    <mergeCell ref="G7:N7"/>
    <mergeCell ref="B15:D15"/>
    <mergeCell ref="B18:D18"/>
    <mergeCell ref="C29:D29"/>
    <mergeCell ref="C30:D30"/>
    <mergeCell ref="C23:D23"/>
    <mergeCell ref="C21:D21"/>
    <mergeCell ref="C22:D22"/>
  </mergeCells>
  <printOptions horizontalCentered="1" verticalCentered="1"/>
  <pageMargins left="0.3" right="0.3" top="0.3" bottom="0.3" header="0.3" footer="0.3"/>
  <pageSetup scale="60" orientation="landscape" horizontalDpi="0" verticalDpi="0"/>
  <ignoredErrors>
    <ignoredError sqref="H26" formula="1"/>
  </ignoredErrors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2024</vt:lpstr>
      <vt:lpstr>'2024'!Print_Area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cp:lastPrinted>2025-01-12T04:14:56Z</cp:lastPrinted>
  <dcterms:created xsi:type="dcterms:W3CDTF">2024-12-30T00:31:51Z</dcterms:created>
  <dcterms:modified xsi:type="dcterms:W3CDTF">2025-01-13T21:19:29Z</dcterms:modified>
</cp:coreProperties>
</file>